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nsfiler01\Dfs-Users-01\Users_home_SSP\almmjt\Documents\"/>
    </mc:Choice>
  </mc:AlternateContent>
  <xr:revisionPtr revIDLastSave="0" documentId="8_{23D52281-EAF9-4AF2-9D1F-4DD705EB2C90}" xr6:coauthVersionLast="45" xr6:coauthVersionMax="45" xr10:uidLastSave="{00000000-0000-0000-0000-000000000000}"/>
  <bookViews>
    <workbookView xWindow="-110" yWindow="-110" windowWidth="19420" windowHeight="1042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9" i="1" s="1"/>
  <c r="B11" i="1" s="1"/>
  <c r="B12" i="1" s="1"/>
  <c r="D24" i="1" l="1"/>
  <c r="E19" i="1"/>
  <c r="B10" i="1" l="1"/>
  <c r="B13" i="1" l="1"/>
  <c r="B15" i="1" l="1"/>
  <c r="D23" i="1"/>
  <c r="B19" i="1"/>
  <c r="D19" i="1"/>
  <c r="B18" i="1"/>
  <c r="B17" i="1"/>
  <c r="B16" i="1"/>
  <c r="B6" i="1" l="1"/>
  <c r="B30" i="1" s="1"/>
  <c r="D16" i="1" s="1"/>
</calcChain>
</file>

<file path=xl/sharedStrings.xml><?xml version="1.0" encoding="utf-8"?>
<sst xmlns="http://schemas.openxmlformats.org/spreadsheetml/2006/main" count="38" uniqueCount="38">
  <si>
    <t xml:space="preserve">Utgiftsposter </t>
  </si>
  <si>
    <t>Ingångslön*</t>
  </si>
  <si>
    <t xml:space="preserve">Lön (per timme) </t>
  </si>
  <si>
    <t xml:space="preserve">Semesterersättning 13,5 %  </t>
  </si>
  <si>
    <t xml:space="preserve">Summa </t>
  </si>
  <si>
    <t xml:space="preserve">* Ingångslön = Lägstlön enligt kollektivavtal för anställd fyllda 20 år. Eventuella undantag i form av lönebidrag eller liknande ej medräknat.  </t>
  </si>
  <si>
    <t xml:space="preserve">Lönesumma </t>
  </si>
  <si>
    <t xml:space="preserve">Moms med 25 % är ej inkluderat i ovanstående kalkyl. </t>
  </si>
  <si>
    <t xml:space="preserve">Kostnadsanslag utöver ovanstående fasta utgifter nedan: </t>
  </si>
  <si>
    <t>Administration (Källa: SCB Städindex, 8,2%)</t>
  </si>
  <si>
    <r>
      <t xml:space="preserve">Avgift för medlemskap i Almega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</si>
  <si>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</si>
  <si>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(Ej med i kalkylen, uppskattas)</t>
    </r>
  </si>
  <si>
    <r>
      <t xml:space="preserve">Fackligt arbete </t>
    </r>
    <r>
      <rPr>
        <sz val="11"/>
        <color rgb="FFFF0000"/>
        <rFont val="Calibri"/>
        <family val="2"/>
        <scheme val="minor"/>
      </rPr>
      <t>(Ej med i kalkylen, uppskattas)</t>
    </r>
  </si>
  <si>
    <r>
      <t xml:space="preserve">Utbildning </t>
    </r>
    <r>
      <rPr>
        <sz val="11"/>
        <color rgb="FFFF0000"/>
        <rFont val="Calibri"/>
        <family val="2"/>
        <scheme val="minor"/>
      </rPr>
      <t>(Ej med i kalkylen, uppskattas)</t>
    </r>
  </si>
  <si>
    <r>
      <t xml:space="preserve">Arbetskläder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</si>
  <si>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</si>
  <si>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Marknadsföring</t>
    </r>
    <r>
      <rPr>
        <sz val="11"/>
        <color rgb="FFFF0000"/>
        <rFont val="Calibri"/>
        <family val="2"/>
        <scheme val="minor"/>
      </rPr>
      <t xml:space="preserve"> (Ej med i kalkylen, uppskattas)</t>
    </r>
  </si>
  <si>
    <r>
      <t xml:space="preserve">Lokalkostnad </t>
    </r>
    <r>
      <rPr>
        <sz val="11"/>
        <color rgb="FFFF0000"/>
        <rFont val="Calibri"/>
        <family val="2"/>
        <scheme val="minor"/>
      </rPr>
      <t>(Ej med i kalkylen, uppskattas)</t>
    </r>
  </si>
  <si>
    <t>Totalsumma efter ifyllda uppskattade kostnader</t>
  </si>
  <si>
    <t>Genomsnittfrånvaro för städ- och Servicebranschen är 5,8 % och medianvinsten 4,5 %</t>
  </si>
  <si>
    <t>Sjuklön (Källa: Branschrapport 2017, 5,8%)</t>
  </si>
  <si>
    <t>Städmaterial (Källa: SCB Städindex, 5,4%, nov. 2017)</t>
  </si>
  <si>
    <t>Maskinkostnader (Källa: SCB Städindex, 2,0%, nov. 2017)</t>
  </si>
  <si>
    <t>Transport (Källa: SCB Städindex, 4,2%, nov. 2017)</t>
  </si>
  <si>
    <t>Medianvinst (Källa: Branschrapport 2017, 4,5%)</t>
  </si>
  <si>
    <t>FORA</t>
  </si>
  <si>
    <t>Särskild löneskatt</t>
  </si>
  <si>
    <t>Sociala kostnader</t>
  </si>
  <si>
    <t xml:space="preserve">** Lön med 6 års branschvana = Lägstlön enligt kollektivavtal för anställd med 6 års branscherfarenhet. </t>
  </si>
  <si>
    <r>
      <t xml:space="preserve">Arbetskraftskostnad per timme utifrån kollektivavtal mellan Almega Serviceföretagen och Kommunal 1 januari 2021-30 september 2023. Lönerevision den 1 oktober 2022. Endast utgifter vars nivå gäller för samtliga företag med kollektivavtal är medräknande. Beräkningen är endast information kring branschens fasta kostnader enligt kollektivavtal. Kalkylen omfattar inte alla kostnadsposter hos ett företag och beaktar inte heller olika former av subventioner. </t>
    </r>
    <r>
      <rPr>
        <sz val="12"/>
        <color rgb="FFFF0000"/>
        <rFont val="Times New Roman"/>
        <family val="1"/>
      </rPr>
      <t>Beräkningarna ska inte användas som någon form av riktmärke för slutlig prisnivå.</t>
    </r>
    <r>
      <rPr>
        <sz val="12"/>
        <color theme="1"/>
        <rFont val="Times New Roman"/>
        <family val="1"/>
      </rPr>
      <t xml:space="preserve"> Uppdaterad 2021-05-21</t>
    </r>
  </si>
  <si>
    <t>Kostnadsberäkning Hemservicebranschen</t>
  </si>
  <si>
    <t>Delsumma med angivna kostnader (för anställda som fyllt 20 år)</t>
  </si>
  <si>
    <t>Ungdomslöner under 20 år</t>
  </si>
  <si>
    <t xml:space="preserve">För ungdomar fyllda 18 och 19 år är lönen 90 % </t>
  </si>
  <si>
    <t>av lägsta utgående månadslön.</t>
  </si>
  <si>
    <t xml:space="preserve">För ungdomar fyllda 16 och 17 år är lönen 80 % </t>
  </si>
  <si>
    <t>av lägsta utgående månadslön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</si>
</sst>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sz val="12"/>
      <color rgb="FFFF0000"/>
      <name val="Times New Roman"/>
      <family val="1"/>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xf numFmtId="0" fontId="0" fillId="0" borderId="0" xfId="0" applyBorder="1" applyProtection="1"/>
    <xf numFmtId="0" fontId="1" fillId="0" borderId="1" xfId="0" applyFont="1" applyBorder="1" applyProtection="1"/>
    <xf numFmtId="0" fontId="4" fillId="0" borderId="0" xfId="0" applyFont="1" applyProtection="1"/>
    <xf numFmtId="0" fontId="0" fillId="0" borderId="0" xfId="0" applyFont="1" applyProtection="1"/>
    <xf numFmtId="0" fontId="0" fillId="0" borderId="0" xfId="0" applyProtection="1"/>
    <xf numFmtId="164" fontId="0" fillId="0" borderId="0" xfId="0" applyNumberFormat="1"/>
    <xf numFmtId="0" fontId="0" fillId="0" borderId="0" xfId="0" applyProtection="1"/>
    <xf numFmtId="0" fontId="1" fillId="0" borderId="0" xfId="0" applyFont="1" applyAlignment="1">
      <alignment horizontal="center"/>
    </xf>
    <xf numFmtId="164" fontId="0" fillId="0" borderId="0" xfId="0" applyNumberFormat="1" applyBorder="1" applyAlignment="1">
      <alignment horizontal="center"/>
    </xf>
    <xf numFmtId="164" fontId="1" fillId="0" borderId="1" xfId="0" applyNumberFormat="1" applyFont="1" applyBorder="1" applyAlignment="1">
      <alignment horizontal="center"/>
    </xf>
    <xf numFmtId="0" fontId="5" fillId="0" borderId="0" xfId="0" applyFont="1" applyAlignment="1" applyProtection="1">
      <alignment horizontal="center"/>
      <protection locked="0"/>
    </xf>
    <xf numFmtId="164" fontId="0" fillId="0" borderId="0" xfId="0" applyNumberFormat="1" applyAlignment="1" applyProtection="1">
      <alignment horizontal="center"/>
    </xf>
    <xf numFmtId="164" fontId="0" fillId="0" borderId="0" xfId="0" applyNumberFormat="1" applyFont="1" applyAlignment="1" applyProtection="1">
      <alignment horizontal="center"/>
      <protection locked="0"/>
    </xf>
    <xf numFmtId="0" fontId="10" fillId="0" borderId="0" xfId="0" applyFont="1"/>
    <xf numFmtId="0" fontId="9" fillId="0" borderId="0" xfId="0" applyFont="1"/>
    <xf numFmtId="2" fontId="10" fillId="0" borderId="0" xfId="0" applyNumberFormat="1" applyFont="1"/>
    <xf numFmtId="164" fontId="10" fillId="0" borderId="0" xfId="0" applyNumberFormat="1" applyFont="1"/>
    <xf numFmtId="164" fontId="0" fillId="0" borderId="0" xfId="0" applyNumberFormat="1" applyBorder="1" applyAlignment="1" applyProtection="1">
      <alignment horizontal="center"/>
    </xf>
    <xf numFmtId="0" fontId="8" fillId="2" borderId="1" xfId="0" applyFont="1" applyFill="1" applyBorder="1" applyProtection="1"/>
    <xf numFmtId="164" fontId="8" fillId="2" borderId="1" xfId="0" applyNumberFormat="1" applyFont="1" applyFill="1" applyBorder="1" applyAlignment="1" applyProtection="1">
      <alignment horizontal="center"/>
    </xf>
    <xf numFmtId="0" fontId="11" fillId="0" borderId="0" xfId="0" applyFont="1"/>
    <xf numFmtId="0" fontId="12" fillId="0" borderId="0" xfId="0" applyFont="1"/>
    <xf numFmtId="164" fontId="1" fillId="0" borderId="2" xfId="0" applyNumberFormat="1" applyFont="1" applyBorder="1" applyAlignment="1" applyProtection="1">
      <alignment horizontal="center"/>
    </xf>
    <xf numFmtId="164" fontId="1" fillId="0" borderId="2" xfId="0" applyNumberFormat="1" applyFont="1" applyBorder="1" applyAlignment="1">
      <alignment horizontal="center"/>
    </xf>
    <xf numFmtId="49" fontId="1" fillId="3" borderId="3" xfId="0" applyNumberFormat="1" applyFont="1" applyFill="1" applyBorder="1" applyAlignment="1" applyProtection="1">
      <alignment horizontal="center"/>
    </xf>
    <xf numFmtId="164" fontId="1" fillId="0" borderId="4" xfId="0" applyNumberFormat="1" applyFont="1" applyBorder="1" applyAlignment="1">
      <alignment horizontal="center"/>
    </xf>
    <xf numFmtId="49" fontId="1" fillId="3" borderId="3" xfId="0" applyNumberFormat="1"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cellXfs>
  <cellStyles count="1">
    <cellStyle name="Normal" xfId="0" builtinId="0"/>
  </cellStyles>
  <dxfs count="4">
    <dxf>
      <alignment horizontal="center" vertical="bottom" textRotation="0" wrapText="0" indent="0" justifyLastLine="0" shrinkToFit="0" readingOrder="0"/>
    </dxf>
    <dxf>
      <alignment horizontal="center" vertical="bottom" textRotation="0" wrapText="0" indent="0" justifyLastLine="0" shrinkToFit="0" readingOrder="0"/>
    </dxf>
    <dxf>
      <protection locked="1" hidden="0"/>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C29" totalsRowShown="0" headerRowDxfId="3">
  <autoFilter ref="A5:C29" xr:uid="{00000000-0009-0000-0100-000001000000}"/>
  <tableColumns count="3">
    <tableColumn id="1" xr3:uid="{00000000-0010-0000-0000-000001000000}" name="Utgiftsposter " dataDxfId="2"/>
    <tableColumn id="2" xr3:uid="{00000000-0010-0000-0000-000002000000}" name="Ingångslön*" dataDxfId="1"/>
    <tableColumn id="3" xr3:uid="{00000000-0010-0000-0000-000003000000}" name="Ungdomslöner under 20 år"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workbookViewId="0">
      <selection activeCell="D19" sqref="D19"/>
    </sheetView>
  </sheetViews>
  <sheetFormatPr defaultRowHeight="14.5" x14ac:dyDescent="0.35"/>
  <cols>
    <col min="1" max="1" width="57.81640625" customWidth="1"/>
    <col min="2" max="2" width="28.1796875" customWidth="1"/>
    <col min="3" max="3" width="53.81640625" customWidth="1"/>
    <col min="4" max="4" width="29" style="15" customWidth="1"/>
    <col min="5" max="6" width="9.54296875" style="15" bestFit="1" customWidth="1"/>
    <col min="7" max="7" width="10.54296875" style="15" bestFit="1" customWidth="1"/>
    <col min="8" max="9" width="9.1796875" style="22"/>
  </cols>
  <sheetData>
    <row r="1" spans="1:9" ht="23.5" x14ac:dyDescent="0.55000000000000004">
      <c r="A1" s="30" t="s">
        <v>31</v>
      </c>
      <c r="B1" s="31"/>
      <c r="C1" s="31"/>
    </row>
    <row r="2" spans="1:9" ht="1.5" customHeight="1" x14ac:dyDescent="0.35">
      <c r="A2" s="32" t="s">
        <v>30</v>
      </c>
      <c r="B2" s="32"/>
      <c r="C2" s="32"/>
    </row>
    <row r="3" spans="1:9" ht="19.5" customHeight="1" x14ac:dyDescent="0.35">
      <c r="A3" s="32"/>
      <c r="B3" s="32"/>
      <c r="C3" s="32"/>
    </row>
    <row r="4" spans="1:9" ht="39.75" customHeight="1" x14ac:dyDescent="0.35">
      <c r="A4" s="32"/>
      <c r="B4" s="32"/>
      <c r="C4" s="32"/>
    </row>
    <row r="5" spans="1:9" s="1" customFormat="1" x14ac:dyDescent="0.35">
      <c r="A5" s="1" t="s">
        <v>0</v>
      </c>
      <c r="B5" s="9" t="s">
        <v>1</v>
      </c>
      <c r="C5" s="9" t="s">
        <v>33</v>
      </c>
      <c r="D5" s="16"/>
      <c r="E5" s="16"/>
      <c r="F5" s="16"/>
      <c r="G5" s="16"/>
      <c r="H5" s="23"/>
      <c r="I5" s="23"/>
    </row>
    <row r="6" spans="1:9" x14ac:dyDescent="0.35">
      <c r="A6" s="3" t="s">
        <v>32</v>
      </c>
      <c r="B6" s="24">
        <f>SUBTOTAL(109,B13:B20)</f>
        <v>264.47795382651094</v>
      </c>
      <c r="C6" s="26" t="s">
        <v>34</v>
      </c>
    </row>
    <row r="7" spans="1:9" x14ac:dyDescent="0.35">
      <c r="A7" s="2" t="s">
        <v>2</v>
      </c>
      <c r="B7" s="10">
        <v>130.88999999999999</v>
      </c>
      <c r="C7" s="27" t="s">
        <v>35</v>
      </c>
      <c r="E7" s="17"/>
      <c r="F7" s="17"/>
      <c r="G7" s="17"/>
    </row>
    <row r="8" spans="1:9" s="1" customFormat="1" x14ac:dyDescent="0.35">
      <c r="A8" s="2" t="s">
        <v>3</v>
      </c>
      <c r="B8" s="10">
        <f>(B7*0.135)</f>
        <v>17.67015</v>
      </c>
      <c r="C8" s="28" t="s">
        <v>36</v>
      </c>
      <c r="D8" s="16"/>
      <c r="E8" s="16"/>
      <c r="F8" s="16"/>
      <c r="G8" s="16"/>
      <c r="H8" s="23"/>
      <c r="I8" s="23"/>
    </row>
    <row r="9" spans="1:9" x14ac:dyDescent="0.35">
      <c r="A9" s="3" t="s">
        <v>6</v>
      </c>
      <c r="B9" s="25">
        <f>(B7+B8)</f>
        <v>148.56014999999999</v>
      </c>
      <c r="C9" s="27" t="s">
        <v>37</v>
      </c>
      <c r="D9" s="18">
        <v>57000</v>
      </c>
      <c r="E9" s="18">
        <v>13.16</v>
      </c>
    </row>
    <row r="10" spans="1:9" x14ac:dyDescent="0.35">
      <c r="A10" s="2" t="s">
        <v>28</v>
      </c>
      <c r="B10" s="10">
        <f>(B9*0.3142)</f>
        <v>46.677599129999997</v>
      </c>
      <c r="C10" s="10"/>
    </row>
    <row r="11" spans="1:9" x14ac:dyDescent="0.35">
      <c r="A11" s="2" t="s">
        <v>26</v>
      </c>
      <c r="B11" s="10">
        <f>(B9*0.0454)</f>
        <v>6.7446308100000003</v>
      </c>
      <c r="C11" s="10"/>
    </row>
    <row r="12" spans="1:9" s="1" customFormat="1" x14ac:dyDescent="0.35">
      <c r="A12" s="2" t="s">
        <v>27</v>
      </c>
      <c r="B12" s="10">
        <f>(B11*0.2426)</f>
        <v>1.6362474345060001</v>
      </c>
      <c r="C12" s="10"/>
      <c r="D12" s="16"/>
      <c r="E12" s="16"/>
      <c r="F12" s="16"/>
      <c r="G12" s="16"/>
      <c r="H12" s="23"/>
      <c r="I12" s="23"/>
    </row>
    <row r="13" spans="1:9" x14ac:dyDescent="0.35">
      <c r="A13" s="3" t="s">
        <v>4</v>
      </c>
      <c r="B13" s="11">
        <f>SUM(B9+B10+B11+B12)</f>
        <v>203.61862737450599</v>
      </c>
      <c r="C13" s="11"/>
    </row>
    <row r="14" spans="1:9" x14ac:dyDescent="0.35">
      <c r="A14" s="4" t="s">
        <v>8</v>
      </c>
      <c r="B14" s="12"/>
      <c r="C14" s="12"/>
    </row>
    <row r="15" spans="1:9" x14ac:dyDescent="0.35">
      <c r="A15" s="8" t="s">
        <v>9</v>
      </c>
      <c r="B15" s="13">
        <f>B13*8.2%</f>
        <v>16.696727444709488</v>
      </c>
      <c r="C15" s="13"/>
    </row>
    <row r="16" spans="1:9" x14ac:dyDescent="0.35">
      <c r="A16" s="8" t="s">
        <v>22</v>
      </c>
      <c r="B16" s="13">
        <f>B13*5.4%</f>
        <v>10.995405878223325</v>
      </c>
      <c r="C16" s="13"/>
      <c r="D16" s="18">
        <f>B30*5.8%</f>
        <v>15.339721321937633</v>
      </c>
    </row>
    <row r="17" spans="1:5" x14ac:dyDescent="0.35">
      <c r="A17" s="8" t="s">
        <v>23</v>
      </c>
      <c r="B17" s="13">
        <f>B13*2%</f>
        <v>4.0723725474901196</v>
      </c>
      <c r="C17" s="13"/>
    </row>
    <row r="18" spans="1:5" x14ac:dyDescent="0.35">
      <c r="A18" s="8" t="s">
        <v>24</v>
      </c>
      <c r="B18" s="13">
        <f>B13*4.2%</f>
        <v>8.5519823497292524</v>
      </c>
      <c r="C18" s="13"/>
    </row>
    <row r="19" spans="1:5" x14ac:dyDescent="0.35">
      <c r="A19" s="8" t="s">
        <v>25</v>
      </c>
      <c r="B19" s="13">
        <f>B13*4.5%</f>
        <v>9.1628382318527688</v>
      </c>
      <c r="C19" s="13"/>
      <c r="D19" s="18">
        <f>B13*5.8%</f>
        <v>11.809880387721346</v>
      </c>
      <c r="E19" s="18">
        <f>C13*5.8%</f>
        <v>0</v>
      </c>
    </row>
    <row r="20" spans="1:5" x14ac:dyDescent="0.35">
      <c r="A20" s="2" t="s">
        <v>21</v>
      </c>
      <c r="B20" s="19">
        <v>11.38</v>
      </c>
      <c r="C20" s="19"/>
    </row>
    <row r="21" spans="1:5" x14ac:dyDescent="0.35">
      <c r="A21" s="5" t="s">
        <v>10</v>
      </c>
      <c r="B21" s="14"/>
      <c r="C21" s="14"/>
    </row>
    <row r="22" spans="1:5" x14ac:dyDescent="0.35">
      <c r="A22" s="5" t="s">
        <v>11</v>
      </c>
      <c r="B22" s="14"/>
      <c r="C22" s="14"/>
    </row>
    <row r="23" spans="1:5" x14ac:dyDescent="0.35">
      <c r="A23" s="5" t="s">
        <v>12</v>
      </c>
      <c r="B23" s="14"/>
      <c r="C23" s="14"/>
      <c r="D23" s="18">
        <f>B13*5.8%</f>
        <v>11.809880387721346</v>
      </c>
    </row>
    <row r="24" spans="1:5" x14ac:dyDescent="0.35">
      <c r="A24" s="6" t="s">
        <v>13</v>
      </c>
      <c r="B24" s="14"/>
      <c r="C24" s="14"/>
      <c r="D24" s="18">
        <f>C13*5.8%</f>
        <v>0</v>
      </c>
    </row>
    <row r="25" spans="1:5" x14ac:dyDescent="0.35">
      <c r="A25" s="6" t="s">
        <v>14</v>
      </c>
      <c r="B25" s="14"/>
      <c r="C25" s="14"/>
    </row>
    <row r="26" spans="1:5" x14ac:dyDescent="0.35">
      <c r="A26" s="6" t="s">
        <v>15</v>
      </c>
      <c r="B26" s="14"/>
      <c r="C26" s="14"/>
    </row>
    <row r="27" spans="1:5" x14ac:dyDescent="0.35">
      <c r="A27" s="6" t="s">
        <v>16</v>
      </c>
      <c r="B27" s="14"/>
      <c r="C27" s="14"/>
    </row>
    <row r="28" spans="1:5" x14ac:dyDescent="0.35">
      <c r="A28" s="8" t="s">
        <v>18</v>
      </c>
      <c r="B28" s="14"/>
      <c r="C28" s="14"/>
    </row>
    <row r="29" spans="1:5" x14ac:dyDescent="0.35">
      <c r="A29" s="8" t="s">
        <v>17</v>
      </c>
      <c r="B29" s="14"/>
      <c r="C29" s="14"/>
    </row>
    <row r="30" spans="1:5" x14ac:dyDescent="0.35">
      <c r="A30" s="20" t="s">
        <v>19</v>
      </c>
      <c r="B30" s="21">
        <f>B6+B21+B22+B23+B24+B25+B26+B27+B28+B29</f>
        <v>264.47795382651094</v>
      </c>
      <c r="C30" s="21"/>
    </row>
    <row r="31" spans="1:5" x14ac:dyDescent="0.35">
      <c r="A31" t="s">
        <v>5</v>
      </c>
    </row>
    <row r="32" spans="1:5" ht="14.25" customHeight="1" x14ac:dyDescent="0.35">
      <c r="A32" s="29" t="s">
        <v>29</v>
      </c>
      <c r="B32" s="29"/>
      <c r="C32" s="29"/>
    </row>
    <row r="33" spans="1:2" x14ac:dyDescent="0.35">
      <c r="A33" t="s">
        <v>7</v>
      </c>
    </row>
    <row r="34" spans="1:2" x14ac:dyDescent="0.35">
      <c r="A34" t="s">
        <v>20</v>
      </c>
    </row>
    <row r="36" spans="1:2" x14ac:dyDescent="0.35">
      <c r="B36" s="7"/>
    </row>
  </sheetData>
  <sheetProtection algorithmName="SHA-512" hashValue="rpjpNgqsdjAGkbMgeaodnioLjCPw132Le2d2LBSg8/dotuDPnp2Zp9Y64ovnonDEugNK/jMdf2VNwDVNX7E+Kw==" saltValue="4sOeKUplVfaDaX674/ZNIQ==" spinCount="100000" sheet="1" objects="1" scenarios="1"/>
  <mergeCells count="3">
    <mergeCell ref="A32:C32"/>
    <mergeCell ref="A1:C1"/>
    <mergeCell ref="A2:C4"/>
  </mergeCells>
  <pageMargins left="0.31496062992125984" right="0.31496062992125984" top="0.15748031496062992" bottom="0.15748031496062992" header="0.11811023622047245" footer="0.11811023622047245"/>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Almega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almjht</dc:creator>
  <cp:lastModifiedBy>Jacobsson, Michelle</cp:lastModifiedBy>
  <cp:lastPrinted>2021-05-13T16:58:00Z</cp:lastPrinted>
  <dcterms:created xsi:type="dcterms:W3CDTF">2011-02-14T15:50:07Z</dcterms:created>
  <dcterms:modified xsi:type="dcterms:W3CDTF">2021-05-24T12:09:38Z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